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ЖДЦ 2019\моя\тариф\исполнение 2022 год 1 пол-ие\"/>
    </mc:Choice>
  </mc:AlternateContent>
  <bookViews>
    <workbookView xWindow="0" yWindow="0" windowWidth="20730" windowHeight="8610" tabRatio="964"/>
  </bookViews>
  <sheets>
    <sheet name="исп. сметы" sheetId="1" r:id="rId1"/>
  </sheets>
  <definedNames>
    <definedName name="_xlnm.Print_Titles" localSheetId="0">'исп. сметы'!$16:$16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9" i="1" l="1"/>
  <c r="F41" i="1" l="1"/>
  <c r="F32" i="1"/>
  <c r="F23" i="1"/>
  <c r="F20" i="1"/>
  <c r="E32" i="1" l="1"/>
  <c r="E20" i="1"/>
  <c r="F30" i="1" l="1"/>
  <c r="F28" i="1"/>
  <c r="F18" i="1"/>
  <c r="F17" i="1" l="1"/>
  <c r="F36" i="1" s="1"/>
  <c r="F37" i="1" s="1"/>
  <c r="G35" i="1" l="1"/>
  <c r="G22" i="1"/>
  <c r="G25" i="1"/>
  <c r="G27" i="1"/>
  <c r="G29" i="1"/>
  <c r="G31" i="1"/>
  <c r="G33" i="1"/>
  <c r="G34" i="1"/>
  <c r="G40" i="1"/>
  <c r="G19" i="1"/>
  <c r="E23" i="1" l="1"/>
  <c r="G23" i="1" s="1"/>
  <c r="G32" i="1" l="1"/>
  <c r="E30" i="1"/>
  <c r="G30" i="1" s="1"/>
  <c r="E28" i="1"/>
  <c r="G28" i="1" s="1"/>
  <c r="G20" i="1"/>
  <c r="E18" i="1"/>
  <c r="G18" i="1" s="1"/>
  <c r="E17" i="1" l="1"/>
  <c r="G17" i="1" s="1"/>
  <c r="E36" i="1" l="1"/>
  <c r="G39" i="1" s="1"/>
  <c r="G37" i="1" l="1"/>
  <c r="G36" i="1"/>
</calcChain>
</file>

<file path=xl/sharedStrings.xml><?xml version="1.0" encoding="utf-8"?>
<sst xmlns="http://schemas.openxmlformats.org/spreadsheetml/2006/main" count="100" uniqueCount="76">
  <si>
    <t>№
п. п.</t>
  </si>
  <si>
    <t>Наименование показателей</t>
  </si>
  <si>
    <t>Единица измерения</t>
  </si>
  <si>
    <t>I</t>
  </si>
  <si>
    <t>Затраты на производство и предоставление услуг*, всего</t>
  </si>
  <si>
    <t>тыс. тенге</t>
  </si>
  <si>
    <t>Материальные затраты всего, в том числе:</t>
  </si>
  <si>
    <t>1.1.</t>
  </si>
  <si>
    <t>Материалы</t>
  </si>
  <si>
    <t>Затраты на оплату труда всего,</t>
  </si>
  <si>
    <t>в том числе:</t>
  </si>
  <si>
    <t>2.1.</t>
  </si>
  <si>
    <t>Заработная плата</t>
  </si>
  <si>
    <t>среднемесячная заработная плата</t>
  </si>
  <si>
    <t>тенге</t>
  </si>
  <si>
    <t>численность</t>
  </si>
  <si>
    <t>человек</t>
  </si>
  <si>
    <t>2.2.</t>
  </si>
  <si>
    <t>Оплата работ и услуг, в том числе:</t>
  </si>
  <si>
    <t>4.1.</t>
  </si>
  <si>
    <t>Транспортные услуги</t>
  </si>
  <si>
    <t>Прочие затраты всего, в том числе:</t>
  </si>
  <si>
    <t>5.1.</t>
  </si>
  <si>
    <t>II</t>
  </si>
  <si>
    <t>Расходы периода, всего</t>
  </si>
  <si>
    <t>Общецеховые расходы</t>
  </si>
  <si>
    <t>Общезаводские расходы</t>
  </si>
  <si>
    <t>Налоговые платежи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</si>
  <si>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</si>
  <si>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</si>
  <si>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</si>
  <si>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</si>
  <si>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</si>
  <si>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</si>
  <si>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</si>
  <si>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вагоно*км</t>
  </si>
  <si>
    <t>VII</t>
  </si>
  <si>
    <t>Тариф</t>
  </si>
  <si>
    <t>тенге/вагоно*км</t>
  </si>
  <si>
    <t>протяженность</t>
  </si>
  <si>
    <t>км</t>
  </si>
  <si>
    <t>откл,
%</t>
  </si>
  <si>
    <t>Причины отклонений</t>
  </si>
  <si>
    <t>при условии отсутствия конкурентного подъездного пути</t>
  </si>
  <si>
    <t>Отчёт об исполнении тарифной сметы на услуги по предоставлению подъездного пути для проезда подвижного состава</t>
  </si>
  <si>
    <t>согласно фактического расхода материалов, в соответствии с заключенными договорами</t>
  </si>
  <si>
    <t>согласно ставок социального налога</t>
  </si>
  <si>
    <t>согласно фактических объемов выполненных работ</t>
  </si>
  <si>
    <t>согласно фактических затрат</t>
  </si>
  <si>
    <t>согласно фактической численности производственного персонала, требований техники безопасности и заключенных договоров, в соотвествии с Коллективным договором</t>
  </si>
  <si>
    <t>распределение затрат производится в соотвествии с утвержденной Методикой ведения раздельного учета затрат</t>
  </si>
  <si>
    <t>согласно фактических затрат, заключеных договоров</t>
  </si>
  <si>
    <t>согласно налоговых ставок</t>
  </si>
  <si>
    <t>Отчетный период: 1 полугодие 2021 года</t>
  </si>
  <si>
    <t xml:space="preserve">Переодичность : полугодовая </t>
  </si>
  <si>
    <t>социальные отчисления</t>
  </si>
  <si>
    <t>2.3.</t>
  </si>
  <si>
    <t>ОСМС</t>
  </si>
  <si>
    <t xml:space="preserve">Амортизация </t>
  </si>
  <si>
    <t xml:space="preserve">затраты по охране труда и техника безопасности </t>
  </si>
  <si>
    <t>Объем оказанных услуг (в натуральном выражении)</t>
  </si>
  <si>
    <t>Наименование организации: АО "Костанайские минералы"</t>
  </si>
  <si>
    <t>Адрес: Костанайская область, город Житикара ул.Ленина, 67</t>
  </si>
  <si>
    <t>Телефон: 8 (71435) 2-10-01</t>
  </si>
  <si>
    <t>Адрес электронной почты: info@km.kz</t>
  </si>
  <si>
    <t>Фамилия и телефон исполнителя : Зайцева Ю. А. тел. 8 (71435) 2-45-45 (внутренний 27-50)</t>
  </si>
  <si>
    <t>Финансовый директор: Орумбаев И.Н. ________________</t>
  </si>
  <si>
    <t xml:space="preserve">Дата "19"  июля 2021 года </t>
  </si>
  <si>
    <t>согласно фактически отработанному времени, утвержденных тарифных ставок</t>
  </si>
  <si>
    <t xml:space="preserve">согласно амортизационных ставок. </t>
  </si>
  <si>
    <t xml:space="preserve">Приложение 5 к Правилам осуществления деятельности СЕМ </t>
  </si>
  <si>
    <t>Форма 2</t>
  </si>
  <si>
    <t>Предусмотрено
в утверждённой
тарифной смете на 2022 год</t>
  </si>
  <si>
    <t>Фактически
сложившиеся
показатели
за 1 пол-ие 2022 года</t>
  </si>
  <si>
    <t>Снижение дохода в связи с самостоятельным снижением тарифа на один год</t>
  </si>
  <si>
    <t>с 1.05.2021 года снижен предельный уровень тарифа до уровня 691,15 тенге сроком на один год, ранее дейстовал тариф 697,97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</si>
</sst>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0_р_."/>
    <numFmt numFmtId="166" formatCode="#,##0.000_р_."/>
    <numFmt numFmtId="167" formatCode="#,##0.0"/>
    <numFmt numFmtId="168" formatCode="#,##0.000000"/>
  </numFmts>
  <fonts count="12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</cellStyleXfs>
  <cellXfs count="9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1" fillId="0" borderId="0" xfId="0" applyNumberFormat="1" applyFont="1"/>
    <xf numFmtId="0" fontId="6" fillId="0" borderId="0" xfId="0" applyFont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5" fontId="4" fillId="0" borderId="20" xfId="0" applyNumberFormat="1" applyFont="1" applyFill="1" applyBorder="1" applyAlignment="1">
      <alignment horizontal="left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vertical="center" wrapText="1" indent="3"/>
    </xf>
    <xf numFmtId="0" fontId="4" fillId="0" borderId="23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Alignment="1">
      <alignment horizontal="right" vertical="center"/>
    </xf>
    <xf numFmtId="165" fontId="3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164" fontId="5" fillId="2" borderId="25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168" fontId="2" fillId="2" borderId="0" xfId="0" applyNumberFormat="1" applyFont="1" applyFill="1"/>
    <xf numFmtId="168" fontId="7" fillId="2" borderId="0" xfId="0" applyNumberFormat="1" applyFont="1" applyFill="1"/>
  </cellXfs>
  <cellStyles count="5">
    <cellStyle name="Обычный" xfId="0" builtinId="0"/>
    <cellStyle name="Обычный 10 10" xfId="3"/>
    <cellStyle name="Обычный 11" xfId="1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27857</xdr:colOff>
      <xdr:row>0</xdr:row>
      <xdr:rowOff>0</xdr:rowOff>
    </xdr:from>
    <xdr:to>
      <xdr:col>7</xdr:col>
      <xdr:colOff>3902178</xdr:colOff>
      <xdr:row>4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25" y="0"/>
          <a:ext cx="12641418" cy="914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0"/>
  <sheetViews>
    <sheetView tabSelected="1" topLeftCell="C1" zoomScale="93" zoomScaleNormal="93" workbookViewId="0">
      <selection activeCell="H12" sqref="H12"/>
    </sheetView>
  </sheetViews>
  <sheetFormatPr defaultColWidth="9" defaultRowHeight="15.75" x14ac:dyDescent="0.25"/>
  <cols>
    <col min="1" max="1" width="0.5" style="1" customWidth="1"/>
    <col min="2" max="2" width="5.5" style="1" customWidth="1"/>
    <col min="3" max="3" width="50.875" style="1" customWidth="1"/>
    <col min="4" max="4" width="17.625" style="1" customWidth="1"/>
    <col min="5" max="5" width="16.625" style="1" customWidth="1"/>
    <col min="6" max="6" width="16.625" style="90" customWidth="1"/>
    <col min="7" max="7" width="7.625" style="1" customWidth="1"/>
    <col min="8" max="8" width="51.625" style="8" customWidth="1"/>
    <col min="9" max="9" width="0.5" style="1" customWidth="1"/>
    <col min="10" max="16384" width="9" style="1"/>
  </cols>
  <sheetData>
    <row r="5" spans="2:8" x14ac:dyDescent="0.25">
      <c r="B5" s="75"/>
      <c r="C5" s="75"/>
      <c r="D5" s="75"/>
      <c r="E5" s="75"/>
      <c r="F5" s="75"/>
      <c r="G5" s="75"/>
      <c r="H5" s="75"/>
    </row>
    <row r="6" spans="2:8" x14ac:dyDescent="0.25">
      <c r="B6" s="68"/>
      <c r="C6" s="68"/>
      <c r="D6" s="68"/>
      <c r="E6" s="68"/>
      <c r="F6" s="77"/>
      <c r="G6" s="68"/>
      <c r="H6" s="72" t="s">
        <v>70</v>
      </c>
    </row>
    <row r="7" spans="2:8" x14ac:dyDescent="0.25">
      <c r="B7" s="68"/>
      <c r="C7" s="68"/>
      <c r="D7" s="68"/>
      <c r="E7" s="68"/>
      <c r="F7" s="77"/>
      <c r="G7" s="68"/>
      <c r="H7" s="72" t="s">
        <v>71</v>
      </c>
    </row>
    <row r="8" spans="2:8" ht="9.9499999999999993" customHeight="1" x14ac:dyDescent="0.25">
      <c r="B8" s="75"/>
      <c r="C8" s="75"/>
      <c r="D8" s="75"/>
      <c r="E8" s="75"/>
      <c r="F8" s="75"/>
      <c r="G8" s="75"/>
      <c r="H8" s="75"/>
    </row>
    <row r="9" spans="2:8" x14ac:dyDescent="0.25">
      <c r="B9" s="76" t="s">
        <v>44</v>
      </c>
      <c r="C9" s="76"/>
      <c r="D9" s="76"/>
      <c r="E9" s="76"/>
      <c r="F9" s="76"/>
      <c r="G9" s="76"/>
      <c r="H9" s="76"/>
    </row>
    <row r="10" spans="2:8" x14ac:dyDescent="0.25">
      <c r="B10" s="74" t="s">
        <v>43</v>
      </c>
      <c r="C10" s="74"/>
      <c r="D10" s="74"/>
      <c r="E10" s="74"/>
      <c r="F10" s="74"/>
      <c r="G10" s="74"/>
      <c r="H10" s="74"/>
    </row>
    <row r="11" spans="2:8" x14ac:dyDescent="0.25">
      <c r="B11" s="74"/>
      <c r="C11" s="74"/>
      <c r="D11" s="74"/>
      <c r="E11" s="74"/>
      <c r="F11" s="74"/>
      <c r="G11" s="74"/>
      <c r="H11" s="74"/>
    </row>
    <row r="12" spans="2:8" x14ac:dyDescent="0.25">
      <c r="B12" s="55"/>
      <c r="C12" s="55"/>
      <c r="D12" s="55"/>
      <c r="E12" s="55"/>
      <c r="F12" s="78"/>
      <c r="G12" s="55"/>
      <c r="H12" s="55"/>
    </row>
    <row r="13" spans="2:8" x14ac:dyDescent="0.25">
      <c r="B13" s="55"/>
      <c r="C13" s="70" t="s">
        <v>53</v>
      </c>
      <c r="D13" s="55"/>
      <c r="E13" s="55"/>
      <c r="F13" s="78"/>
      <c r="G13" s="55"/>
      <c r="H13" s="55"/>
    </row>
    <row r="14" spans="2:8" x14ac:dyDescent="0.25">
      <c r="B14" s="40"/>
      <c r="C14" s="70" t="s">
        <v>54</v>
      </c>
      <c r="D14" s="40"/>
      <c r="E14" s="40"/>
      <c r="F14" s="78"/>
      <c r="G14" s="40"/>
      <c r="H14" s="40"/>
    </row>
    <row r="15" spans="2:8" ht="9.9499999999999993" customHeight="1" thickBot="1" x14ac:dyDescent="0.3">
      <c r="B15" s="19"/>
      <c r="C15" s="19"/>
      <c r="D15" s="19"/>
      <c r="E15" s="19"/>
      <c r="F15" s="78"/>
      <c r="G15" s="19"/>
      <c r="H15" s="19"/>
    </row>
    <row r="16" spans="2:8" s="4" customFormat="1" ht="79.5" thickBot="1" x14ac:dyDescent="0.3">
      <c r="B16" s="2" t="s">
        <v>0</v>
      </c>
      <c r="C16" s="57" t="s">
        <v>1</v>
      </c>
      <c r="D16" s="10" t="s">
        <v>2</v>
      </c>
      <c r="E16" s="15" t="s">
        <v>72</v>
      </c>
      <c r="F16" s="79" t="s">
        <v>73</v>
      </c>
      <c r="G16" s="45" t="s">
        <v>41</v>
      </c>
      <c r="H16" s="3" t="s">
        <v>42</v>
      </c>
    </row>
    <row r="17" spans="2:8" s="4" customFormat="1" ht="15.75" customHeight="1" x14ac:dyDescent="0.25">
      <c r="B17" s="5" t="s">
        <v>3</v>
      </c>
      <c r="C17" s="58" t="s">
        <v>4</v>
      </c>
      <c r="D17" s="11" t="s">
        <v>5</v>
      </c>
      <c r="E17" s="16">
        <f>E18+E20+E27+E28+E30</f>
        <v>101526.20999999999</v>
      </c>
      <c r="F17" s="73">
        <f>F18+F20+F27+F28+F30</f>
        <v>41543.173649999997</v>
      </c>
      <c r="G17" s="41">
        <f>F17/E17*100-100</f>
        <v>-59.081331165617236</v>
      </c>
      <c r="H17" s="53" t="s">
        <v>48</v>
      </c>
    </row>
    <row r="18" spans="2:8" s="4" customFormat="1" x14ac:dyDescent="0.25">
      <c r="B18" s="20">
        <v>1</v>
      </c>
      <c r="C18" s="59" t="s">
        <v>6</v>
      </c>
      <c r="D18" s="21" t="s">
        <v>5</v>
      </c>
      <c r="E18" s="22">
        <f>SUM(E19:E19)</f>
        <v>63031.07</v>
      </c>
      <c r="F18" s="80">
        <f>SUM(F19:F19)</f>
        <v>20952.099999999999</v>
      </c>
      <c r="G18" s="41">
        <f>F18/E18*100-100</f>
        <v>-66.759091984318218</v>
      </c>
      <c r="H18" s="53" t="s">
        <v>48</v>
      </c>
    </row>
    <row r="19" spans="2:8" s="4" customFormat="1" ht="31.5" x14ac:dyDescent="0.25">
      <c r="B19" s="23" t="s">
        <v>7</v>
      </c>
      <c r="C19" s="60" t="s">
        <v>8</v>
      </c>
      <c r="D19" s="24" t="s">
        <v>5</v>
      </c>
      <c r="E19" s="25">
        <v>63031.07</v>
      </c>
      <c r="F19" s="81">
        <v>20952.099999999999</v>
      </c>
      <c r="G19" s="26">
        <f>F19/E19*100-100</f>
        <v>-66.759091984318218</v>
      </c>
      <c r="H19" s="47" t="s">
        <v>45</v>
      </c>
    </row>
    <row r="20" spans="2:8" s="4" customFormat="1" x14ac:dyDescent="0.25">
      <c r="B20" s="5">
        <v>2</v>
      </c>
      <c r="C20" s="61" t="s">
        <v>9</v>
      </c>
      <c r="D20" s="11" t="s">
        <v>5</v>
      </c>
      <c r="E20" s="16">
        <f>E22+E25+E26</f>
        <v>6997.2300000000005</v>
      </c>
      <c r="F20" s="73">
        <f>F22+F25+F26</f>
        <v>5420.66</v>
      </c>
      <c r="G20" s="41">
        <f t="shared" ref="G20:G40" si="0">F20/E20*100-100</f>
        <v>-22.531344546341913</v>
      </c>
      <c r="H20" s="42"/>
    </row>
    <row r="21" spans="2:8" s="4" customFormat="1" x14ac:dyDescent="0.25">
      <c r="B21" s="6"/>
      <c r="C21" s="56" t="s">
        <v>10</v>
      </c>
      <c r="D21" s="12"/>
      <c r="E21" s="17"/>
      <c r="F21" s="82"/>
      <c r="G21" s="26"/>
      <c r="H21" s="42"/>
    </row>
    <row r="22" spans="2:8" s="4" customFormat="1" ht="31.5" x14ac:dyDescent="0.25">
      <c r="B22" s="27" t="s">
        <v>11</v>
      </c>
      <c r="C22" s="62" t="s">
        <v>12</v>
      </c>
      <c r="D22" s="28" t="s">
        <v>5</v>
      </c>
      <c r="E22" s="29">
        <v>6272.75</v>
      </c>
      <c r="F22" s="83">
        <v>4873.3</v>
      </c>
      <c r="G22" s="26">
        <f t="shared" si="0"/>
        <v>-22.309991630465106</v>
      </c>
      <c r="H22" s="54" t="s">
        <v>68</v>
      </c>
    </row>
    <row r="23" spans="2:8" s="4" customFormat="1" x14ac:dyDescent="0.25">
      <c r="B23" s="30"/>
      <c r="C23" s="63" t="s">
        <v>13</v>
      </c>
      <c r="D23" s="31" t="s">
        <v>14</v>
      </c>
      <c r="E23" s="69">
        <f>E22/E24/12*1000</f>
        <v>101698.28145265889</v>
      </c>
      <c r="F23" s="84">
        <f>F22/F24/6*1000</f>
        <v>158018.80674448769</v>
      </c>
      <c r="G23" s="26">
        <f t="shared" si="0"/>
        <v>55.380016739069788</v>
      </c>
      <c r="H23" s="48"/>
    </row>
    <row r="24" spans="2:8" s="4" customFormat="1" x14ac:dyDescent="0.25">
      <c r="B24" s="32"/>
      <c r="C24" s="64" t="s">
        <v>15</v>
      </c>
      <c r="D24" s="33" t="s">
        <v>16</v>
      </c>
      <c r="E24" s="34">
        <v>5.14</v>
      </c>
      <c r="F24" s="85">
        <v>5.14</v>
      </c>
      <c r="G24" s="26"/>
      <c r="H24" s="49"/>
    </row>
    <row r="25" spans="2:8" s="4" customFormat="1" x14ac:dyDescent="0.25">
      <c r="B25" s="6" t="s">
        <v>17</v>
      </c>
      <c r="C25" s="56" t="s">
        <v>55</v>
      </c>
      <c r="D25" s="12" t="s">
        <v>5</v>
      </c>
      <c r="E25" s="17">
        <v>536.29999999999995</v>
      </c>
      <c r="F25" s="82">
        <v>442.83</v>
      </c>
      <c r="G25" s="26">
        <f t="shared" si="0"/>
        <v>-17.428677978743238</v>
      </c>
      <c r="H25" s="53" t="s">
        <v>46</v>
      </c>
    </row>
    <row r="26" spans="2:8" s="4" customFormat="1" x14ac:dyDescent="0.25">
      <c r="B26" s="6" t="s">
        <v>56</v>
      </c>
      <c r="C26" s="56" t="s">
        <v>57</v>
      </c>
      <c r="D26" s="12" t="s">
        <v>5</v>
      </c>
      <c r="E26" s="17">
        <v>188.18</v>
      </c>
      <c r="F26" s="82">
        <v>104.53</v>
      </c>
      <c r="G26" s="26"/>
      <c r="H26" s="53"/>
    </row>
    <row r="27" spans="2:8" s="4" customFormat="1" ht="16.5" customHeight="1" x14ac:dyDescent="0.25">
      <c r="B27" s="5">
        <v>3</v>
      </c>
      <c r="C27" s="61" t="s">
        <v>58</v>
      </c>
      <c r="D27" s="11" t="s">
        <v>5</v>
      </c>
      <c r="E27" s="16">
        <v>7465.56</v>
      </c>
      <c r="F27" s="73">
        <v>4673.7934800000003</v>
      </c>
      <c r="G27" s="41">
        <f t="shared" si="0"/>
        <v>-37.395272692202596</v>
      </c>
      <c r="H27" s="50" t="s">
        <v>69</v>
      </c>
    </row>
    <row r="28" spans="2:8" s="4" customFormat="1" x14ac:dyDescent="0.25">
      <c r="B28" s="20">
        <v>4</v>
      </c>
      <c r="C28" s="59" t="s">
        <v>18</v>
      </c>
      <c r="D28" s="21" t="s">
        <v>5</v>
      </c>
      <c r="E28" s="22">
        <f>SUM(E29:E29)</f>
        <v>23586.31</v>
      </c>
      <c r="F28" s="80">
        <f>SUM(F29:F29)</f>
        <v>10312.075169999998</v>
      </c>
      <c r="G28" s="41">
        <f t="shared" si="0"/>
        <v>-56.279404578333796</v>
      </c>
      <c r="H28" s="51" t="s">
        <v>47</v>
      </c>
    </row>
    <row r="29" spans="2:8" s="4" customFormat="1" ht="15.75" customHeight="1" x14ac:dyDescent="0.25">
      <c r="B29" s="35" t="s">
        <v>19</v>
      </c>
      <c r="C29" s="60" t="s">
        <v>20</v>
      </c>
      <c r="D29" s="36" t="s">
        <v>5</v>
      </c>
      <c r="E29" s="37">
        <v>23586.31</v>
      </c>
      <c r="F29" s="86">
        <v>10312.075169999998</v>
      </c>
      <c r="G29" s="26">
        <f t="shared" si="0"/>
        <v>-56.279404578333796</v>
      </c>
      <c r="H29" s="51" t="s">
        <v>47</v>
      </c>
    </row>
    <row r="30" spans="2:8" s="4" customFormat="1" x14ac:dyDescent="0.25">
      <c r="B30" s="20">
        <v>5</v>
      </c>
      <c r="C30" s="59" t="s">
        <v>21</v>
      </c>
      <c r="D30" s="21" t="s">
        <v>5</v>
      </c>
      <c r="E30" s="22">
        <f>SUM(E31:E31)</f>
        <v>446.04</v>
      </c>
      <c r="F30" s="80">
        <f>SUM(F31:F31)</f>
        <v>184.54500000000002</v>
      </c>
      <c r="G30" s="26">
        <f t="shared" si="0"/>
        <v>-58.625907990314765</v>
      </c>
      <c r="H30" s="52"/>
    </row>
    <row r="31" spans="2:8" s="4" customFormat="1" ht="63" x14ac:dyDescent="0.25">
      <c r="B31" s="23" t="s">
        <v>22</v>
      </c>
      <c r="C31" s="60" t="s">
        <v>59</v>
      </c>
      <c r="D31" s="24" t="s">
        <v>5</v>
      </c>
      <c r="E31" s="25">
        <v>446.04</v>
      </c>
      <c r="F31" s="81">
        <v>184.54500000000002</v>
      </c>
      <c r="G31" s="26">
        <f t="shared" si="0"/>
        <v>-58.625907990314765</v>
      </c>
      <c r="H31" s="47" t="s">
        <v>49</v>
      </c>
    </row>
    <row r="32" spans="2:8" s="4" customFormat="1" ht="47.25" x14ac:dyDescent="0.25">
      <c r="B32" s="5" t="s">
        <v>23</v>
      </c>
      <c r="C32" s="61" t="s">
        <v>24</v>
      </c>
      <c r="D32" s="11" t="s">
        <v>5</v>
      </c>
      <c r="E32" s="16">
        <f>E33+E34+E35</f>
        <v>278953.04000000004</v>
      </c>
      <c r="F32" s="73">
        <f>F33+F34+F35</f>
        <v>192882.90000000002</v>
      </c>
      <c r="G32" s="26">
        <f t="shared" si="0"/>
        <v>-30.854705867338822</v>
      </c>
      <c r="H32" s="54" t="s">
        <v>50</v>
      </c>
    </row>
    <row r="33" spans="2:8" s="4" customFormat="1" ht="47.25" x14ac:dyDescent="0.25">
      <c r="B33" s="35">
        <v>6</v>
      </c>
      <c r="C33" s="65" t="s">
        <v>25</v>
      </c>
      <c r="D33" s="36" t="s">
        <v>5</v>
      </c>
      <c r="E33" s="37">
        <v>209393.18</v>
      </c>
      <c r="F33" s="86">
        <v>161608.42000000001</v>
      </c>
      <c r="G33" s="26">
        <f t="shared" si="0"/>
        <v>-22.82059043183736</v>
      </c>
      <c r="H33" s="54" t="s">
        <v>50</v>
      </c>
    </row>
    <row r="34" spans="2:8" s="4" customFormat="1" ht="47.25" x14ac:dyDescent="0.25">
      <c r="B34" s="35">
        <v>7</v>
      </c>
      <c r="C34" s="65" t="s">
        <v>26</v>
      </c>
      <c r="D34" s="36" t="s">
        <v>5</v>
      </c>
      <c r="E34" s="37">
        <v>67331.47</v>
      </c>
      <c r="F34" s="86">
        <v>30161.26</v>
      </c>
      <c r="G34" s="26">
        <f t="shared" si="0"/>
        <v>-55.204809875679231</v>
      </c>
      <c r="H34" s="54" t="s">
        <v>50</v>
      </c>
    </row>
    <row r="35" spans="2:8" s="4" customFormat="1" x14ac:dyDescent="0.25">
      <c r="B35" s="35">
        <v>8</v>
      </c>
      <c r="C35" s="65" t="s">
        <v>27</v>
      </c>
      <c r="D35" s="36" t="s">
        <v>5</v>
      </c>
      <c r="E35" s="37">
        <v>2228.39</v>
      </c>
      <c r="F35" s="86">
        <v>1113.22</v>
      </c>
      <c r="G35" s="26">
        <f t="shared" si="0"/>
        <v>-50.043753561988694</v>
      </c>
      <c r="H35" s="51" t="s">
        <v>52</v>
      </c>
    </row>
    <row r="36" spans="2:8" s="4" customFormat="1" x14ac:dyDescent="0.25">
      <c r="B36" s="5" t="s">
        <v>28</v>
      </c>
      <c r="C36" s="61" t="s">
        <v>29</v>
      </c>
      <c r="D36" s="11" t="s">
        <v>5</v>
      </c>
      <c r="E36" s="16">
        <f>E17+E32</f>
        <v>380479.25</v>
      </c>
      <c r="F36" s="87">
        <f>F17+F32</f>
        <v>234426.07365000003</v>
      </c>
      <c r="G36" s="41">
        <f t="shared" si="0"/>
        <v>-38.386633791461676</v>
      </c>
      <c r="H36" s="54" t="s">
        <v>51</v>
      </c>
    </row>
    <row r="37" spans="2:8" s="4" customFormat="1" x14ac:dyDescent="0.25">
      <c r="B37" s="5" t="s">
        <v>30</v>
      </c>
      <c r="C37" s="46" t="s">
        <v>31</v>
      </c>
      <c r="D37" s="13" t="s">
        <v>5</v>
      </c>
      <c r="E37" s="16">
        <v>5033.75</v>
      </c>
      <c r="F37" s="73">
        <f>F39-F36</f>
        <v>-18672.595020000037</v>
      </c>
      <c r="G37" s="41">
        <f t="shared" si="0"/>
        <v>-470.94800139061408</v>
      </c>
      <c r="H37" s="42"/>
    </row>
    <row r="38" spans="2:8" s="4" customFormat="1" ht="31.5" x14ac:dyDescent="0.25">
      <c r="B38" s="5" t="s">
        <v>32</v>
      </c>
      <c r="C38" s="61" t="s">
        <v>74</v>
      </c>
      <c r="D38" s="13" t="s">
        <v>5</v>
      </c>
      <c r="E38" s="16">
        <v>12850.43</v>
      </c>
      <c r="F38" s="73"/>
      <c r="G38" s="41"/>
      <c r="H38" s="42"/>
    </row>
    <row r="39" spans="2:8" s="4" customFormat="1" x14ac:dyDescent="0.25">
      <c r="B39" s="5" t="s">
        <v>32</v>
      </c>
      <c r="C39" s="61" t="s">
        <v>33</v>
      </c>
      <c r="D39" s="11" t="s">
        <v>5</v>
      </c>
      <c r="E39" s="16">
        <f>E36+E37-E38</f>
        <v>372662.57</v>
      </c>
      <c r="F39" s="73">
        <v>215753.47863</v>
      </c>
      <c r="G39" s="41">
        <f t="shared" si="0"/>
        <v>-42.104870196650012</v>
      </c>
      <c r="H39" s="50"/>
    </row>
    <row r="40" spans="2:8" s="4" customFormat="1" x14ac:dyDescent="0.25">
      <c r="B40" s="5" t="s">
        <v>34</v>
      </c>
      <c r="C40" s="61" t="s">
        <v>60</v>
      </c>
      <c r="D40" s="11" t="s">
        <v>35</v>
      </c>
      <c r="E40" s="16">
        <v>572508.93999999994</v>
      </c>
      <c r="F40" s="73">
        <v>310171.32</v>
      </c>
      <c r="G40" s="41">
        <f t="shared" si="0"/>
        <v>-45.822449514936828</v>
      </c>
      <c r="H40" s="50"/>
    </row>
    <row r="41" spans="2:8" s="4" customFormat="1" ht="47.25" x14ac:dyDescent="0.25">
      <c r="B41" s="5" t="s">
        <v>36</v>
      </c>
      <c r="C41" s="66" t="s">
        <v>37</v>
      </c>
      <c r="D41" s="11" t="s">
        <v>38</v>
      </c>
      <c r="E41" s="16">
        <f>IF(E40=0,0,ROUND(E39/E40*1000,2))</f>
        <v>650.92999999999995</v>
      </c>
      <c r="F41" s="73">
        <f>IF(F40=0,0,ROUND(F39/F40*1000,2))</f>
        <v>695.59</v>
      </c>
      <c r="G41" s="41"/>
      <c r="H41" s="50" t="s">
        <v>75</v>
      </c>
    </row>
    <row r="42" spans="2:8" s="4" customFormat="1" ht="16.5" hidden="1" customHeight="1" thickBot="1" x14ac:dyDescent="0.3">
      <c r="B42" s="7"/>
      <c r="C42" s="67" t="s">
        <v>39</v>
      </c>
      <c r="D42" s="14" t="s">
        <v>40</v>
      </c>
      <c r="E42" s="18">
        <v>6.6159999999999997</v>
      </c>
      <c r="F42" s="88">
        <v>6.6159999999999997</v>
      </c>
      <c r="G42" s="44"/>
      <c r="H42" s="43"/>
    </row>
    <row r="43" spans="2:8" s="9" customFormat="1" ht="12.75" x14ac:dyDescent="0.2">
      <c r="F43" s="89"/>
      <c r="H43" s="39"/>
    </row>
    <row r="44" spans="2:8" x14ac:dyDescent="0.25">
      <c r="C44" s="1" t="s">
        <v>61</v>
      </c>
    </row>
    <row r="45" spans="2:8" x14ac:dyDescent="0.25">
      <c r="B45" s="38"/>
      <c r="C45" s="1" t="s">
        <v>62</v>
      </c>
      <c r="F45" s="91"/>
    </row>
    <row r="46" spans="2:8" x14ac:dyDescent="0.25">
      <c r="B46" s="38"/>
      <c r="C46" s="1" t="s">
        <v>63</v>
      </c>
      <c r="F46" s="92"/>
    </row>
    <row r="47" spans="2:8" x14ac:dyDescent="0.25">
      <c r="C47" s="71" t="s">
        <v>64</v>
      </c>
    </row>
    <row r="48" spans="2:8" x14ac:dyDescent="0.25">
      <c r="C48" s="71" t="s">
        <v>65</v>
      </c>
    </row>
    <row r="49" spans="3:3" x14ac:dyDescent="0.25">
      <c r="C49" s="71" t="s">
        <v>66</v>
      </c>
    </row>
    <row r="50" spans="3:3" x14ac:dyDescent="0.25">
      <c r="C50" s="71" t="s">
        <v>67</v>
      </c>
    </row>
  </sheetData>
  <mergeCells count="5">
    <mergeCell ref="B11:H11"/>
    <mergeCell ref="B10:H10"/>
    <mergeCell ref="B5:H5"/>
    <mergeCell ref="B8:H8"/>
    <mergeCell ref="B9:H9"/>
  </mergeCells>
  <printOptions horizontalCentered="1"/>
  <pageMargins left="0.39370078740157483" right="0.39370078740157483" top="0.98425196850393704" bottom="0.39370078740157483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исп. сметы</vt:lpstr>
      <vt:lpstr>'исп. сметы'!Заголовки_для_печати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С. В.</dc:creator>
  <cp:lastModifiedBy>Грибиниченко И.В.</cp:lastModifiedBy>
  <cp:lastPrinted>2022-07-07T08:57:02Z</cp:lastPrinted>
  <dcterms:created xsi:type="dcterms:W3CDTF">2018-07-19T09:02:58Z</dcterms:created>
  <dcterms:modified xsi:type="dcterms:W3CDTF">2022-07-07T09:04:49Z</dcterms:modified>
</cp:coreProperties>
</file>